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464" windowWidth="12120" windowHeight="7056" firstSheet="1" activeTab="1"/>
  </bookViews>
  <sheets>
    <sheet name="Sheet4" sheetId="1" state="hidden" r:id="rId1"/>
    <sheet name="Comments" sheetId="2" r:id="rId2"/>
    <sheet name="Dry Matter Intake (Metric)" sheetId="3" r:id="rId3"/>
    <sheet name="Dry Matter Intake (English)" sheetId="4" r:id="rId4"/>
  </sheets>
  <definedNames>
    <definedName name="_xlnm.Print_Area" localSheetId="3">'Dry Matter Intake (English)'!$A$1:$CI$25</definedName>
    <definedName name="_xlnm.Print_Area" localSheetId="2">'Dry Matter Intake (Metric)'!$A$1:$CI$25</definedName>
    <definedName name="Z_12037EA0_9B7A_11D2_ADF1_444553540000_.wvu.PrintArea" localSheetId="3" hidden="1">'Dry Matter Intake (English)'!$A$1:$CI$25</definedName>
    <definedName name="Z_12037EA0_9B7A_11D2_ADF1_444553540000_.wvu.PrintArea" localSheetId="2" hidden="1">'Dry Matter Intake (Metric)'!$A$1:$CI$25</definedName>
    <definedName name="Z_1CCCFFC0_B43C_11D2_8709_444553540000_.wvu.PrintArea" localSheetId="3" hidden="1">'Dry Matter Intake (English)'!$A$1:$CI$25</definedName>
    <definedName name="Z_1CCCFFC0_B43C_11D2_8709_444553540000_.wvu.PrintArea" localSheetId="2" hidden="1">'Dry Matter Intake (Metric)'!$A$1:$CI$25</definedName>
    <definedName name="Z_3BE4ABC0_922A_11D3_8D1E_444553540000_.wvu.PrintArea" localSheetId="3" hidden="1">'Dry Matter Intake (English)'!$A$1:$CI$25</definedName>
    <definedName name="Z_3BE4ABC0_922A_11D3_8D1E_444553540000_.wvu.PrintArea" localSheetId="2" hidden="1">'Dry Matter Intake (Metric)'!$A$1:$CI$25</definedName>
    <definedName name="Z_946EE540_C673_11D2_B454_0060970804BE_.wvu.PrintArea" localSheetId="3" hidden="1">'Dry Matter Intake (English)'!$A$1:$CI$25</definedName>
    <definedName name="Z_946EE540_C673_11D2_B454_0060970804BE_.wvu.PrintArea" localSheetId="2" hidden="1">'Dry Matter Intake (Metric)'!$A$1:$CI$25</definedName>
    <definedName name="Z_C9A534E0_E918_11D2_8709_444553540000_.wvu.PrintArea" localSheetId="3" hidden="1">'Dry Matter Intake (English)'!$A$1:$CI$25</definedName>
    <definedName name="Z_C9A534E0_E918_11D2_8709_444553540000_.wvu.PrintArea" localSheetId="2" hidden="1">'Dry Matter Intake (Metric)'!$A$1:$CI$25</definedName>
    <definedName name="Z_DD6C6440_E7B9_11D2_ADF1_444553540000_.wvu.PrintArea" localSheetId="3" hidden="1">'Dry Matter Intake (English)'!$A$1:$CI$25</definedName>
    <definedName name="Z_DD6C6440_E7B9_11D2_ADF1_444553540000_.wvu.PrintArea" localSheetId="2" hidden="1">'Dry Matter Intake (Metric)'!$A$1:$CI$25</definedName>
  </definedNames>
  <calcPr fullCalcOnLoad="1"/>
</workbook>
</file>

<file path=xl/sharedStrings.xml><?xml version="1.0" encoding="utf-8"?>
<sst xmlns="http://schemas.openxmlformats.org/spreadsheetml/2006/main" count="224" uniqueCount="85">
  <si>
    <t>Animal Inputs</t>
  </si>
  <si>
    <t>Environmental Inputs</t>
  </si>
  <si>
    <t>kg/d</t>
  </si>
  <si>
    <t>factor</t>
  </si>
  <si>
    <t>%</t>
  </si>
  <si>
    <t>Body weight (BW)</t>
  </si>
  <si>
    <t>Body condition (BCS)</t>
  </si>
  <si>
    <t>units</t>
  </si>
  <si>
    <t>Humidex</t>
  </si>
  <si>
    <t>Body locomotion (BLS)</t>
  </si>
  <si>
    <t>Dry Matter Intake Predictors</t>
  </si>
  <si>
    <t>Lactation number</t>
  </si>
  <si>
    <t>number</t>
  </si>
  <si>
    <t>Days in milk (DIM; avg)</t>
  </si>
  <si>
    <t>days</t>
  </si>
  <si>
    <t>Lact # adj</t>
  </si>
  <si>
    <t>Days in milk (minimum)</t>
  </si>
  <si>
    <t>DIM adj</t>
  </si>
  <si>
    <t>BW Adj for BCS</t>
  </si>
  <si>
    <t>Days pregnant (DP)</t>
  </si>
  <si>
    <t>DP adj</t>
  </si>
  <si>
    <t>BLS adj</t>
  </si>
  <si>
    <t>Humidex adj</t>
  </si>
  <si>
    <t>Diet DM adj</t>
  </si>
  <si>
    <t>Diet fat adj</t>
  </si>
  <si>
    <t>Crude protein</t>
  </si>
  <si>
    <t>Dry matter</t>
  </si>
  <si>
    <t>Fat (free)</t>
  </si>
  <si>
    <t>% DM</t>
  </si>
  <si>
    <r>
      <t xml:space="preserve">Fat </t>
    </r>
    <r>
      <rPr>
        <sz val="9"/>
        <rFont val="Arial"/>
        <family val="2"/>
      </rPr>
      <t>(rumen prot)</t>
    </r>
  </si>
  <si>
    <t>NFC</t>
  </si>
  <si>
    <t>NDF (total)</t>
  </si>
  <si>
    <r>
      <t xml:space="preserve">NDF </t>
    </r>
    <r>
      <rPr>
        <sz val="9"/>
        <rFont val="Arial"/>
        <family val="2"/>
      </rPr>
      <t>(rumen dig)</t>
    </r>
  </si>
  <si>
    <t>% NDF</t>
  </si>
  <si>
    <t>Ash</t>
  </si>
  <si>
    <t>Ration Definition</t>
  </si>
  <si>
    <t>Base Max DMI</t>
  </si>
  <si>
    <t>lbs</t>
  </si>
  <si>
    <t>Temp, daily maximum</t>
  </si>
  <si>
    <t xml:space="preserve">         , daily minimum</t>
  </si>
  <si>
    <t>Hum, at daily max temp</t>
  </si>
  <si>
    <t xml:space="preserve">       , at daily min temp</t>
  </si>
  <si>
    <t>oF</t>
  </si>
  <si>
    <t>Actual DMI</t>
  </si>
  <si>
    <t>lb/d</t>
  </si>
  <si>
    <t>Pred Max DMI</t>
  </si>
  <si>
    <t>kg</t>
  </si>
  <si>
    <t>Parameter Descriptions</t>
  </si>
  <si>
    <t>1=emaciated and 5=grossly obese.</t>
  </si>
  <si>
    <t>Estimated total weight of the animal or the average of the group of animals.</t>
  </si>
  <si>
    <t>Estimated degree of fatness of the animal or the group of animals on a five point scale where</t>
  </si>
  <si>
    <t>Estimated walking ability of the animal or the group of animals on a five point scale where</t>
  </si>
  <si>
    <t xml:space="preserve">1=normal, 2=hunches back while walking, 3=hunches back while walking and standing (gait affected), </t>
  </si>
  <si>
    <t>4=favors one or more legs, and 5=three-legged lame.</t>
  </si>
  <si>
    <t>Days in milk of the animal or the average of the group of animals.</t>
  </si>
  <si>
    <t>Minimum days in milk of the group of animals.</t>
  </si>
  <si>
    <t>Total mineral content (also 100 - % organic matter)</t>
  </si>
  <si>
    <t>Fat in the diet that can be expected to be available to rumen microbes.</t>
  </si>
  <si>
    <t>Fat in the diet that can be expected to escape the rumen intact.</t>
  </si>
  <si>
    <t>Neutral detergent fiber digestable at 30 h in vitro or in sacco (available from many commercial labs).</t>
  </si>
  <si>
    <t>Non fiber carbohydrate.</t>
  </si>
  <si>
    <t>The maximum intake of DM as defined by the NDF and NFC content of the ration.</t>
  </si>
  <si>
    <t>that could suppress it.</t>
  </si>
  <si>
    <t>The maximum intake of DM as defined by the NDF and NFC content of the ration and defined factors</t>
  </si>
  <si>
    <t>The actual DMI as defined by the user (if available).</t>
  </si>
  <si>
    <t>Actual/Pred DMI</t>
  </si>
  <si>
    <t>The actual DMI expressed as a percentage of the maximum predicted DMI.</t>
  </si>
  <si>
    <t>No cells are protected allowing user access to all formulae.  There are no limits to the values that can be entered, thereby</t>
  </si>
  <si>
    <t>allowing all possible combinations of input parameters to be evaluated.</t>
  </si>
  <si>
    <t>Consider the estimated maximum DMI to be guide, rather than an absolute.</t>
  </si>
  <si>
    <t>These estimates are based upon two premises.  The first is that the maximum potential DMI of any ration is fixed by the NDF</t>
  </si>
  <si>
    <t>The purpose of this speadsheet is to allow prediction of the potential dry matter intake (DMI) of dairy cows based upon</t>
  </si>
  <si>
    <t>expectation that the user will enter a value, while those cells that are not bolded indicate a program predicted value.  Terminology</t>
  </si>
  <si>
    <t xml:space="preserve">for required inputs are self-explanatory or described as the bottom of the sheet.  This program can be used to represent </t>
  </si>
  <si>
    <t>individual animals or groups of similar animals.</t>
  </si>
  <si>
    <t>measureable, and observable, characteristics of dairy cows and their rations on commercial dairies.  Cells in bold indicate an</t>
  </si>
  <si>
    <t>and NFC content of the ration as well as the size of the animal to which it is fed.  The second premise is that the predicted</t>
  </si>
  <si>
    <t xml:space="preserve">maximum DMI is seldom achieved, since numerous known and definable animal and ration characteristics act to suppress actual  </t>
  </si>
  <si>
    <t xml:space="preserve">DMI.  Those that are known, and mathematically definable, are included in the spreadsheet as adjusters (adj).  However, other </t>
  </si>
  <si>
    <t xml:space="preserve">factors that may suppress DMI, such as bunk management and animal care, are either not known and/or not definable </t>
  </si>
  <si>
    <t>DMI can be used as an indicator of the impact of those non-defined factors of actual DMI.</t>
  </si>
  <si>
    <t xml:space="preserve">mathematically and so they cannot be included.  Thus the expression of the actual DMI as a percentage of the predicted maximum </t>
  </si>
  <si>
    <t>PREDICTING DRY MATTER INTAKE IN LACTATING DAIRY COWS</t>
  </si>
  <si>
    <t>NSC</t>
  </si>
  <si>
    <t>Starch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</si>
</sst>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$&quot;#,##0.00"/>
    <numFmt numFmtId="167" formatCode="0.000"/>
    <numFmt numFmtId="168" formatCode="0.000000"/>
    <numFmt numFmtId="169" formatCode="0.00000"/>
    <numFmt numFmtId="170" formatCode="#,##0.000"/>
    <numFmt numFmtId="171" formatCode="&quot;$&quot;#,##0.0"/>
    <numFmt numFmtId="172" formatCode="#,##0.0"/>
    <numFmt numFmtId="173" formatCode="0.0000000000"/>
    <numFmt numFmtId="174" formatCode="0.0000000"/>
    <numFmt numFmtId="175" formatCode="0.00000000"/>
    <numFmt numFmtId="176" formatCode="0.00000000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1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" sqref="B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5.7109375" style="0" customWidth="1"/>
  </cols>
  <sheetData>
    <row r="1" spans="1:21" s="16" customFormat="1" ht="17.25">
      <c r="A1" s="19" t="s">
        <v>82</v>
      </c>
      <c r="L1" s="17"/>
      <c r="Q1" s="17"/>
      <c r="R1" s="17"/>
      <c r="T1" s="17"/>
      <c r="U1" s="17"/>
    </row>
    <row r="3" ht="12.75">
      <c r="A3" t="s">
        <v>71</v>
      </c>
    </row>
    <row r="4" ht="12.75">
      <c r="A4" t="s">
        <v>75</v>
      </c>
    </row>
    <row r="5" ht="12.75">
      <c r="A5" t="s">
        <v>72</v>
      </c>
    </row>
    <row r="6" ht="12.75">
      <c r="A6" t="s">
        <v>73</v>
      </c>
    </row>
    <row r="7" ht="12.75">
      <c r="A7" t="s">
        <v>74</v>
      </c>
    </row>
    <row r="9" ht="12.75">
      <c r="A9" t="s">
        <v>70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81</v>
      </c>
    </row>
    <row r="15" ht="12.75">
      <c r="A15" t="s">
        <v>80</v>
      </c>
    </row>
    <row r="17" ht="12.75">
      <c r="A17" t="s">
        <v>67</v>
      </c>
    </row>
    <row r="18" ht="12.75">
      <c r="A18" t="s">
        <v>68</v>
      </c>
    </row>
    <row r="20" ht="12.75">
      <c r="A20" s="21" t="s">
        <v>69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2" max="2" width="6.421875" style="0" customWidth="1"/>
    <col min="3" max="3" width="7.8515625" style="0" customWidth="1"/>
    <col min="4" max="4" width="4.8515625" style="0" customWidth="1"/>
    <col min="5" max="5" width="14.28125" style="0" customWidth="1"/>
    <col min="6" max="6" width="6.140625" style="0" customWidth="1"/>
    <col min="7" max="7" width="8.28125" style="0" customWidth="1"/>
    <col min="8" max="8" width="4.140625" style="0" customWidth="1"/>
    <col min="9" max="9" width="14.28125" style="0" customWidth="1"/>
    <col min="10" max="10" width="7.8515625" style="0" customWidth="1"/>
    <col min="11" max="11" width="7.57421875" style="0" customWidth="1"/>
    <col min="12" max="12" width="6.421875" style="0" customWidth="1"/>
    <col min="13" max="13" width="7.28125" style="0" customWidth="1"/>
    <col min="14" max="14" width="5.7109375" style="0" customWidth="1"/>
    <col min="15" max="15" width="5.140625" style="0" customWidth="1"/>
    <col min="16" max="16" width="6.00390625" style="0" customWidth="1"/>
    <col min="17" max="17" width="8.140625" style="0" customWidth="1"/>
    <col min="18" max="18" width="7.8515625" style="0" customWidth="1"/>
    <col min="19" max="19" width="6.8515625" style="0" customWidth="1"/>
    <col min="20" max="20" width="6.421875" style="0" customWidth="1"/>
    <col min="21" max="21" width="7.140625" style="0" customWidth="1"/>
    <col min="22" max="22" width="2.28125" style="0" customWidth="1"/>
    <col min="23" max="23" width="22.421875" style="0" customWidth="1"/>
    <col min="24" max="31" width="5.00390625" style="0" customWidth="1"/>
    <col min="32" max="32" width="7.28125" style="0" customWidth="1"/>
    <col min="33" max="33" width="9.00390625" style="0" customWidth="1"/>
    <col min="34" max="34" width="6.8515625" style="0" customWidth="1"/>
    <col min="35" max="36" width="7.7109375" style="0" customWidth="1"/>
    <col min="37" max="37" width="8.57421875" style="0" customWidth="1"/>
    <col min="38" max="38" width="5.28125" style="0" customWidth="1"/>
    <col min="39" max="39" width="5.421875" style="0" customWidth="1"/>
    <col min="40" max="41" width="6.28125" style="0" customWidth="1"/>
    <col min="42" max="42" width="6.57421875" style="0" customWidth="1"/>
    <col min="43" max="43" width="8.140625" style="0" customWidth="1"/>
    <col min="44" max="44" width="7.28125" style="0" customWidth="1"/>
    <col min="45" max="45" width="6.8515625" style="0" customWidth="1"/>
    <col min="46" max="46" width="7.421875" style="0" customWidth="1"/>
    <col min="47" max="49" width="6.57421875" style="0" customWidth="1"/>
    <col min="50" max="50" width="7.140625" style="0" customWidth="1"/>
    <col min="51" max="51" width="7.28125" style="0" customWidth="1"/>
    <col min="52" max="52" width="7.7109375" style="0" customWidth="1"/>
    <col min="53" max="53" width="6.28125" style="0" customWidth="1"/>
    <col min="54" max="54" width="7.00390625" style="0" customWidth="1"/>
    <col min="55" max="55" width="8.00390625" style="0" customWidth="1"/>
    <col min="56" max="56" width="6.8515625" style="0" customWidth="1"/>
    <col min="57" max="57" width="6.57421875" style="0" customWidth="1"/>
    <col min="58" max="58" width="8.28125" style="0" customWidth="1"/>
    <col min="59" max="59" width="7.140625" style="0" customWidth="1"/>
    <col min="60" max="60" width="6.00390625" style="0" customWidth="1"/>
    <col min="61" max="61" width="5.421875" style="0" customWidth="1"/>
    <col min="62" max="62" width="5.28125" style="0" customWidth="1"/>
    <col min="63" max="63" width="6.28125" style="0" customWidth="1"/>
    <col min="64" max="64" width="5.57421875" style="0" customWidth="1"/>
    <col min="65" max="65" width="5.8515625" style="0" customWidth="1"/>
    <col min="66" max="66" width="6.28125" style="0" customWidth="1"/>
    <col min="67" max="67" width="6.7109375" style="0" customWidth="1"/>
    <col min="68" max="70" width="5.28125" style="0" customWidth="1"/>
    <col min="71" max="71" width="5.421875" style="0" customWidth="1"/>
    <col min="72" max="75" width="5.28125" style="0" customWidth="1"/>
    <col min="76" max="83" width="6.140625" style="0" customWidth="1"/>
    <col min="84" max="84" width="8.00390625" style="0" customWidth="1"/>
    <col min="86" max="86" width="8.00390625" style="0" customWidth="1"/>
    <col min="88" max="88" width="8.00390625" style="0" customWidth="1"/>
  </cols>
  <sheetData>
    <row r="1" spans="1:21" s="16" customFormat="1" ht="17.25">
      <c r="A1" s="19" t="s">
        <v>82</v>
      </c>
      <c r="L1" s="17"/>
      <c r="Q1" s="17"/>
      <c r="R1" s="17"/>
      <c r="T1" s="17"/>
      <c r="U1" s="17"/>
    </row>
    <row r="3" spans="1:23" ht="12.75">
      <c r="A3" s="20" t="s">
        <v>0</v>
      </c>
      <c r="B3" s="21"/>
      <c r="C3" s="21"/>
      <c r="D3" s="21"/>
      <c r="E3" s="20" t="s">
        <v>35</v>
      </c>
      <c r="F3" s="21"/>
      <c r="G3" s="21"/>
      <c r="H3" s="21"/>
      <c r="I3" s="20" t="s">
        <v>10</v>
      </c>
      <c r="V3" s="5"/>
      <c r="W3" s="5"/>
    </row>
    <row r="5" spans="1:23" ht="12.75">
      <c r="A5" t="s">
        <v>5</v>
      </c>
      <c r="B5" s="1">
        <v>650</v>
      </c>
      <c r="C5" s="3" t="s">
        <v>46</v>
      </c>
      <c r="E5" t="s">
        <v>26</v>
      </c>
      <c r="F5" s="15">
        <v>55</v>
      </c>
      <c r="G5" s="8" t="s">
        <v>4</v>
      </c>
      <c r="H5" s="11"/>
      <c r="I5" t="s">
        <v>36</v>
      </c>
      <c r="J5" s="2">
        <f>(IF(((((0.0135*B12)/F11*100)+((0.0061*B12)/(F11*((100-F12)/100))*100))/2)&gt;((0.014*B12)/(F13*F10/F13)*100),((0.014*B12)/(F13*F10/F13)*100),((((0.0135*B12)/F11*100)+((0.0061*B12)/(F11*((100-F12)/100))*100))/2)))</f>
        <v>24.92362685815067</v>
      </c>
      <c r="K5" s="3" t="s">
        <v>2</v>
      </c>
      <c r="L5" s="3"/>
      <c r="Q5" s="3"/>
      <c r="R5" s="3"/>
      <c r="T5" s="3"/>
      <c r="U5" s="3"/>
      <c r="V5" s="7"/>
      <c r="W5" s="7"/>
    </row>
    <row r="6" spans="1:23" ht="12.75">
      <c r="A6" t="s">
        <v>6</v>
      </c>
      <c r="B6" s="6">
        <v>3.1</v>
      </c>
      <c r="C6" s="3" t="s">
        <v>7</v>
      </c>
      <c r="E6" t="s">
        <v>34</v>
      </c>
      <c r="F6" s="12">
        <v>7</v>
      </c>
      <c r="G6" s="3" t="s">
        <v>28</v>
      </c>
      <c r="I6" t="s">
        <v>15</v>
      </c>
      <c r="J6" s="10">
        <f>0.6+(0.46*(1-(EXP(-1*B8))))</f>
        <v>1.0461092036257336</v>
      </c>
      <c r="K6" s="3" t="s">
        <v>3</v>
      </c>
      <c r="L6" s="3"/>
      <c r="Q6" s="3"/>
      <c r="R6" s="3"/>
      <c r="T6" s="3"/>
      <c r="U6" s="3"/>
      <c r="V6" s="7"/>
      <c r="W6" s="7"/>
    </row>
    <row r="7" spans="1:23" ht="12.75">
      <c r="A7" t="s">
        <v>9</v>
      </c>
      <c r="B7" s="6">
        <v>1.6</v>
      </c>
      <c r="C7" s="3" t="s">
        <v>7</v>
      </c>
      <c r="E7" t="s">
        <v>27</v>
      </c>
      <c r="F7" s="12">
        <v>3</v>
      </c>
      <c r="G7" s="8" t="s">
        <v>28</v>
      </c>
      <c r="H7" s="8"/>
      <c r="I7" t="s">
        <v>17</v>
      </c>
      <c r="J7" s="10">
        <f>(((0.55+(0.45*(1-(EXP(-0.1*B10)))))*0.091)+((0.55+(0.45*(1-(EXP(-0.1*(B10+((B9-B10)/5)))))))*0.091)+((0.55+(0.45*(1-(EXP(-0.1*(B10+(2*((B9-B10)/5))))))))*0.091)+((0.55+(0.45*(1-(EXP(-0.1*(B10+(3*((B9-B10)/5))))))))*0.091)+((0.55+(0.45*(1-(EXP(-0.1*(B10+(4*((B9-B10)/5))))))))*0.091)+((0.55+(0.45*(1-(EXP(-0.1*(B10+(5*((B9-B10)/5))))))))*0.091)+((0.55+(0.45*(1-(EXP(-0.1*(B10+(6*((B9-B10)/5))))))))*0.091)+((0.55+(0.45*(1-(EXP(-0.1*(B10+(7*((B9-B10)/5))))))))*0.091)+((0.55+(0.45*(1-(EXP(-0.1*(B10+(8*((B9-B10/5)))))))))*0.091)+((0.55+(0.45*(1-(EXP(-0.1*(B10+(9*((B9-B10/5)))))))))*0.091)+((0.55+(0.45*(1-(EXP(-0.1*(B10+(10*((B9-B10)/5))))))))*0.091))</f>
        <v>0.9692540500232466</v>
      </c>
      <c r="K7" s="3" t="s">
        <v>3</v>
      </c>
      <c r="L7" s="3"/>
      <c r="Q7" s="3"/>
      <c r="R7" s="3"/>
      <c r="T7" s="3"/>
      <c r="U7" s="3"/>
      <c r="V7" s="7"/>
      <c r="W7" s="7"/>
    </row>
    <row r="8" spans="1:23" ht="12.75">
      <c r="A8" t="s">
        <v>11</v>
      </c>
      <c r="B8" s="12">
        <v>3.5</v>
      </c>
      <c r="C8" s="3" t="s">
        <v>12</v>
      </c>
      <c r="E8" t="s">
        <v>29</v>
      </c>
      <c r="F8" s="12">
        <v>1.5</v>
      </c>
      <c r="G8" s="8" t="s">
        <v>28</v>
      </c>
      <c r="H8" s="3"/>
      <c r="I8" t="s">
        <v>20</v>
      </c>
      <c r="J8" s="10">
        <f>1-(B11*(0.0001+(0.0006*(1-(EXP(-0.6*B8))))))</f>
        <v>0.9874694771390358</v>
      </c>
      <c r="K8" s="3" t="s">
        <v>3</v>
      </c>
      <c r="L8" s="3"/>
      <c r="Q8" s="3"/>
      <c r="R8" s="3"/>
      <c r="T8" s="3"/>
      <c r="U8" s="3"/>
      <c r="V8" s="7"/>
      <c r="W8" s="7"/>
    </row>
    <row r="9" spans="1:23" ht="12.75">
      <c r="A9" t="s">
        <v>13</v>
      </c>
      <c r="B9" s="9">
        <v>104</v>
      </c>
      <c r="C9" s="3" t="s">
        <v>14</v>
      </c>
      <c r="E9" t="s">
        <v>25</v>
      </c>
      <c r="F9" s="12">
        <v>16.8</v>
      </c>
      <c r="G9" s="3" t="s">
        <v>28</v>
      </c>
      <c r="H9" s="8"/>
      <c r="I9" t="s">
        <v>21</v>
      </c>
      <c r="J9" s="10">
        <f>1.005+(0.005*(1-(EXP(0.7*B7))))</f>
        <v>0.9946757289835348</v>
      </c>
      <c r="K9" s="3" t="s">
        <v>3</v>
      </c>
      <c r="L9" s="3"/>
      <c r="Q9" s="3"/>
      <c r="R9" s="3"/>
      <c r="T9" s="3"/>
      <c r="U9" s="3"/>
      <c r="V9" s="7"/>
      <c r="W9" s="7"/>
    </row>
    <row r="10" spans="1:23" ht="12.75">
      <c r="A10" t="s">
        <v>16</v>
      </c>
      <c r="B10" s="9">
        <v>4</v>
      </c>
      <c r="C10" s="3" t="s">
        <v>14</v>
      </c>
      <c r="E10" t="s">
        <v>84</v>
      </c>
      <c r="F10" s="12">
        <v>27.1</v>
      </c>
      <c r="G10" s="3" t="s">
        <v>28</v>
      </c>
      <c r="H10" s="8"/>
      <c r="I10" t="s">
        <v>22</v>
      </c>
      <c r="J10" s="10">
        <f>0.4+(0.6*(1-(EXP(-0.12*(100-B20)))))</f>
        <v>0.9434327805812995</v>
      </c>
      <c r="K10" s="3" t="s">
        <v>3</v>
      </c>
      <c r="L10" s="3"/>
      <c r="Q10" s="3"/>
      <c r="R10" s="3"/>
      <c r="T10" s="3"/>
      <c r="U10" s="3"/>
      <c r="V10" s="7"/>
      <c r="W10" s="7"/>
    </row>
    <row r="11" spans="1:23" ht="12.75">
      <c r="A11" t="s">
        <v>19</v>
      </c>
      <c r="B11" s="1">
        <v>20</v>
      </c>
      <c r="C11" s="3" t="s">
        <v>14</v>
      </c>
      <c r="E11" t="s">
        <v>31</v>
      </c>
      <c r="F11" s="12">
        <v>35</v>
      </c>
      <c r="G11" s="3" t="s">
        <v>28</v>
      </c>
      <c r="H11" s="3"/>
      <c r="I11" t="s">
        <v>23</v>
      </c>
      <c r="J11" s="10">
        <f>IF(((0+(1.01*(1-(EXP(-0.09*F5)))))+(0.6+(0.4*(1-(EXP(-0.25*(100-F5))))))-1)&gt;1,1,((0+(1.01*(1-(EXP(-0.09*F5)))))+(0.6+(0.4*(1-(EXP(-0.25*(100-F5))))))-1))</f>
        <v>1</v>
      </c>
      <c r="K11" s="3" t="s">
        <v>3</v>
      </c>
      <c r="L11" s="3"/>
      <c r="Q11" s="3"/>
      <c r="R11" s="3"/>
      <c r="T11" s="3"/>
      <c r="U11" s="3"/>
      <c r="V11" s="7"/>
      <c r="W11" s="7"/>
    </row>
    <row r="12" spans="1:23" ht="12.75">
      <c r="A12" t="s">
        <v>18</v>
      </c>
      <c r="B12" s="7">
        <f>(B5*100)/(((B6-3)*8)+100)</f>
        <v>644.8412698412699</v>
      </c>
      <c r="C12" s="3" t="s">
        <v>46</v>
      </c>
      <c r="E12" t="s">
        <v>32</v>
      </c>
      <c r="F12" s="12">
        <v>55</v>
      </c>
      <c r="G12" s="3" t="s">
        <v>33</v>
      </c>
      <c r="H12" s="3"/>
      <c r="I12" t="s">
        <v>24</v>
      </c>
      <c r="J12" s="10">
        <f>IF((0.215+(0.8*(1-(EXP(-0.3*(100-F7-84))))))&gt;1,1,(0.215+(0.8*(1-(EXP(-0.3*(100-F7-84)))))))</f>
        <v>0.9988064708433565</v>
      </c>
      <c r="K12" s="3" t="s">
        <v>3</v>
      </c>
      <c r="L12" s="3"/>
      <c r="Q12" s="3"/>
      <c r="R12" s="3"/>
      <c r="T12" s="3"/>
      <c r="U12" s="3"/>
      <c r="V12" s="7"/>
      <c r="W12" s="7"/>
    </row>
    <row r="13" spans="5:23" ht="12.75">
      <c r="E13" t="s">
        <v>83</v>
      </c>
      <c r="F13" s="4">
        <f>100-F6-F7-F8-F9-F11</f>
        <v>36.7</v>
      </c>
      <c r="G13" s="3" t="s">
        <v>28</v>
      </c>
      <c r="H13" s="3"/>
      <c r="L13" s="3"/>
      <c r="Q13" s="3"/>
      <c r="R13" s="3"/>
      <c r="T13" s="3"/>
      <c r="U13" s="3"/>
      <c r="V13" s="7"/>
      <c r="W13" s="7"/>
    </row>
    <row r="14" spans="1:23" ht="12.75">
      <c r="A14" s="20" t="s">
        <v>1</v>
      </c>
      <c r="I14" t="s">
        <v>45</v>
      </c>
      <c r="J14" s="2">
        <f>J5*J6*J7*J8*J9*J10*J11*J12</f>
        <v>23.389632532336492</v>
      </c>
      <c r="K14" s="3" t="s">
        <v>2</v>
      </c>
      <c r="L14" s="3"/>
      <c r="Q14" s="3"/>
      <c r="R14" s="3"/>
      <c r="T14" s="3"/>
      <c r="U14" s="3"/>
      <c r="V14" s="7"/>
      <c r="W14" s="7"/>
    </row>
    <row r="15" spans="8:23" ht="12.75">
      <c r="H15" s="3"/>
      <c r="L15" s="3"/>
      <c r="Q15" s="3"/>
      <c r="R15" s="3"/>
      <c r="T15" s="3"/>
      <c r="U15" s="3"/>
      <c r="V15" s="7"/>
      <c r="W15" s="7"/>
    </row>
    <row r="16" spans="1:23" ht="12.75">
      <c r="A16" t="s">
        <v>38</v>
      </c>
      <c r="B16" s="13">
        <v>90</v>
      </c>
      <c r="C16" s="8" t="s">
        <v>42</v>
      </c>
      <c r="I16" t="s">
        <v>43</v>
      </c>
      <c r="J16" s="6">
        <v>23</v>
      </c>
      <c r="K16" s="3" t="s">
        <v>2</v>
      </c>
      <c r="L16" s="3"/>
      <c r="Q16" s="3"/>
      <c r="R16" s="3"/>
      <c r="T16" s="3"/>
      <c r="U16" s="3"/>
      <c r="V16" s="4"/>
      <c r="W16" s="4"/>
    </row>
    <row r="17" spans="1:21" ht="12.75">
      <c r="A17" t="s">
        <v>39</v>
      </c>
      <c r="B17" s="13">
        <v>65</v>
      </c>
      <c r="C17" s="8" t="s">
        <v>42</v>
      </c>
      <c r="L17" s="3"/>
      <c r="Q17" s="3"/>
      <c r="R17" s="3"/>
      <c r="T17" s="3"/>
      <c r="U17" s="3"/>
    </row>
    <row r="18" spans="1:21" ht="12.75">
      <c r="A18" t="s">
        <v>40</v>
      </c>
      <c r="B18" s="13">
        <v>40</v>
      </c>
      <c r="C18" s="8" t="s">
        <v>4</v>
      </c>
      <c r="I18" t="s">
        <v>65</v>
      </c>
      <c r="J18" s="4">
        <f>(J16/J14)*100</f>
        <v>98.3341656531037</v>
      </c>
      <c r="K18" s="3" t="s">
        <v>4</v>
      </c>
      <c r="L18" s="3"/>
      <c r="Q18" s="3"/>
      <c r="R18" s="3"/>
      <c r="T18" s="3"/>
      <c r="U18" s="3"/>
    </row>
    <row r="19" spans="1:19" ht="12.75">
      <c r="A19" t="s">
        <v>41</v>
      </c>
      <c r="B19" s="13">
        <v>80</v>
      </c>
      <c r="C19" s="8" t="s">
        <v>4</v>
      </c>
      <c r="D19" s="6"/>
      <c r="S19" s="2"/>
    </row>
    <row r="20" spans="1:21" ht="12.75">
      <c r="A20" t="s">
        <v>8</v>
      </c>
      <c r="B20" s="14">
        <f>((((49+(0.75*((B16-32)/1.8))+(0.2*B18)))*0.65)+((49+(0.75*((B17-32)/1.8))+(0.2*B19)))*0.35)</f>
        <v>80.32083333333333</v>
      </c>
      <c r="C20" s="3" t="s">
        <v>7</v>
      </c>
      <c r="L20" s="1"/>
      <c r="Q20" s="1"/>
      <c r="R20" s="1"/>
      <c r="T20" s="1"/>
      <c r="U20" s="1"/>
    </row>
    <row r="21" spans="12:21" ht="12.75">
      <c r="L21" s="11"/>
      <c r="Q21" s="11"/>
      <c r="R21" s="11"/>
      <c r="T21" s="11"/>
      <c r="U21" s="11"/>
    </row>
    <row r="23" spans="1:21" s="1" customFormat="1" ht="12.75">
      <c r="A23" s="20" t="s">
        <v>47</v>
      </c>
      <c r="L23" s="18"/>
      <c r="Q23" s="18"/>
      <c r="R23" s="18"/>
      <c r="T23" s="18"/>
      <c r="U23" s="18"/>
    </row>
    <row r="24" spans="12:21" ht="12.75">
      <c r="L24" s="8"/>
      <c r="Q24" s="8"/>
      <c r="R24" s="8"/>
      <c r="T24" s="8"/>
      <c r="U24" s="8"/>
    </row>
    <row r="25" spans="1:21" ht="12.75">
      <c r="A25" t="s">
        <v>5</v>
      </c>
      <c r="B25" t="s">
        <v>49</v>
      </c>
      <c r="L25" s="8"/>
      <c r="Q25" s="8"/>
      <c r="R25" s="8"/>
      <c r="T25" s="8"/>
      <c r="U25" s="8"/>
    </row>
    <row r="26" spans="1:2" ht="12.75">
      <c r="A26" t="s">
        <v>6</v>
      </c>
      <c r="B26" t="s">
        <v>50</v>
      </c>
    </row>
    <row r="27" ht="12.75">
      <c r="B27" t="s">
        <v>48</v>
      </c>
    </row>
    <row r="28" spans="1:2" ht="12.75">
      <c r="A28" t="s">
        <v>9</v>
      </c>
      <c r="B28" t="s">
        <v>51</v>
      </c>
    </row>
    <row r="29" ht="12.75">
      <c r="B29" t="s">
        <v>52</v>
      </c>
    </row>
    <row r="30" ht="12.75">
      <c r="B30" t="s">
        <v>53</v>
      </c>
    </row>
    <row r="31" spans="1:2" ht="12.75">
      <c r="A31" t="s">
        <v>13</v>
      </c>
      <c r="B31" t="s">
        <v>54</v>
      </c>
    </row>
    <row r="32" spans="1:2" ht="12.75">
      <c r="A32" t="s">
        <v>16</v>
      </c>
      <c r="B32" t="s">
        <v>55</v>
      </c>
    </row>
    <row r="33" spans="1:2" ht="12.75">
      <c r="A33" t="s">
        <v>34</v>
      </c>
      <c r="B33" t="s">
        <v>56</v>
      </c>
    </row>
    <row r="34" spans="1:2" ht="12.75">
      <c r="A34" t="s">
        <v>27</v>
      </c>
      <c r="B34" t="s">
        <v>57</v>
      </c>
    </row>
    <row r="35" spans="1:2" ht="12.75">
      <c r="A35" t="s">
        <v>29</v>
      </c>
      <c r="B35" t="s">
        <v>58</v>
      </c>
    </row>
    <row r="36" spans="1:2" ht="12.75">
      <c r="A36" t="s">
        <v>32</v>
      </c>
      <c r="B36" t="s">
        <v>59</v>
      </c>
    </row>
    <row r="37" spans="1:2" ht="12.75">
      <c r="A37" t="s">
        <v>30</v>
      </c>
      <c r="B37" t="s">
        <v>60</v>
      </c>
    </row>
    <row r="38" spans="1:2" ht="12.75">
      <c r="A38" t="s">
        <v>36</v>
      </c>
      <c r="B38" t="s">
        <v>61</v>
      </c>
    </row>
    <row r="39" spans="1:2" ht="12.75">
      <c r="A39" t="s">
        <v>45</v>
      </c>
      <c r="B39" t="s">
        <v>63</v>
      </c>
    </row>
    <row r="40" ht="12.75">
      <c r="B40" t="s">
        <v>62</v>
      </c>
    </row>
    <row r="41" spans="1:2" ht="12.75">
      <c r="A41" t="s">
        <v>43</v>
      </c>
      <c r="B41" t="s">
        <v>64</v>
      </c>
    </row>
    <row r="42" spans="1:2" ht="12.75">
      <c r="A42" t="s">
        <v>65</v>
      </c>
      <c r="B42" t="s">
        <v>66</v>
      </c>
    </row>
  </sheetData>
  <printOptions/>
  <pageMargins left="1" right="0.5" top="1" bottom="0.75" header="0.5" footer="0.5"/>
  <pageSetup horizontalDpi="300" verticalDpi="300" orientation="landscape" r:id="rId1"/>
  <colBreaks count="5" manualBreakCount="5">
    <brk id="11" max="65535" man="1"/>
    <brk id="21" max="65535" man="1"/>
    <brk id="38" max="65535" man="1"/>
    <brk id="55" max="65535" man="1"/>
    <brk id="7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2" max="2" width="6.421875" style="0" customWidth="1"/>
    <col min="3" max="3" width="7.8515625" style="0" customWidth="1"/>
    <col min="4" max="4" width="4.28125" style="0" customWidth="1"/>
    <col min="5" max="5" width="14.28125" style="0" customWidth="1"/>
    <col min="6" max="6" width="6.140625" style="0" customWidth="1"/>
    <col min="7" max="7" width="8.28125" style="0" customWidth="1"/>
    <col min="8" max="8" width="4.28125" style="0" customWidth="1"/>
    <col min="9" max="9" width="15.140625" style="0" customWidth="1"/>
    <col min="10" max="10" width="7.8515625" style="0" customWidth="1"/>
    <col min="11" max="11" width="7.57421875" style="0" customWidth="1"/>
    <col min="12" max="12" width="6.421875" style="0" customWidth="1"/>
    <col min="13" max="13" width="7.28125" style="0" customWidth="1"/>
    <col min="14" max="14" width="5.7109375" style="0" customWidth="1"/>
    <col min="15" max="15" width="5.140625" style="0" customWidth="1"/>
    <col min="16" max="16" width="6.00390625" style="0" customWidth="1"/>
    <col min="17" max="17" width="8.140625" style="0" customWidth="1"/>
    <col min="18" max="18" width="7.8515625" style="0" customWidth="1"/>
    <col min="19" max="19" width="6.8515625" style="0" customWidth="1"/>
    <col min="20" max="20" width="6.421875" style="0" customWidth="1"/>
    <col min="21" max="21" width="7.140625" style="0" customWidth="1"/>
    <col min="22" max="22" width="2.28125" style="0" customWidth="1"/>
    <col min="23" max="23" width="22.421875" style="0" customWidth="1"/>
    <col min="24" max="31" width="5.00390625" style="0" customWidth="1"/>
    <col min="32" max="32" width="7.28125" style="0" customWidth="1"/>
    <col min="33" max="33" width="9.00390625" style="0" customWidth="1"/>
    <col min="34" max="34" width="6.8515625" style="0" customWidth="1"/>
    <col min="35" max="36" width="7.7109375" style="0" customWidth="1"/>
    <col min="37" max="37" width="8.57421875" style="0" customWidth="1"/>
    <col min="38" max="38" width="5.28125" style="0" customWidth="1"/>
    <col min="39" max="39" width="5.421875" style="0" customWidth="1"/>
    <col min="40" max="41" width="6.28125" style="0" customWidth="1"/>
    <col min="42" max="42" width="6.57421875" style="0" customWidth="1"/>
    <col min="43" max="43" width="8.140625" style="0" customWidth="1"/>
    <col min="44" max="44" width="7.28125" style="0" customWidth="1"/>
    <col min="45" max="45" width="6.8515625" style="0" customWidth="1"/>
    <col min="46" max="46" width="7.421875" style="0" customWidth="1"/>
    <col min="47" max="49" width="6.57421875" style="0" customWidth="1"/>
    <col min="50" max="50" width="7.140625" style="0" customWidth="1"/>
    <col min="51" max="51" width="7.28125" style="0" customWidth="1"/>
    <col min="52" max="52" width="7.7109375" style="0" customWidth="1"/>
    <col min="53" max="53" width="6.28125" style="0" customWidth="1"/>
    <col min="54" max="54" width="7.00390625" style="0" customWidth="1"/>
    <col min="55" max="55" width="8.00390625" style="0" customWidth="1"/>
    <col min="56" max="56" width="6.8515625" style="0" customWidth="1"/>
    <col min="57" max="57" width="6.57421875" style="0" customWidth="1"/>
    <col min="58" max="58" width="8.28125" style="0" customWidth="1"/>
    <col min="59" max="59" width="7.140625" style="0" customWidth="1"/>
    <col min="60" max="60" width="6.00390625" style="0" customWidth="1"/>
    <col min="61" max="61" width="5.421875" style="0" customWidth="1"/>
    <col min="62" max="62" width="5.28125" style="0" customWidth="1"/>
    <col min="63" max="63" width="6.28125" style="0" customWidth="1"/>
    <col min="64" max="64" width="5.57421875" style="0" customWidth="1"/>
    <col min="65" max="65" width="5.8515625" style="0" customWidth="1"/>
    <col min="66" max="66" width="6.28125" style="0" customWidth="1"/>
    <col min="67" max="67" width="6.7109375" style="0" customWidth="1"/>
    <col min="68" max="70" width="5.28125" style="0" customWidth="1"/>
    <col min="71" max="71" width="5.421875" style="0" customWidth="1"/>
    <col min="72" max="75" width="5.28125" style="0" customWidth="1"/>
    <col min="76" max="83" width="6.140625" style="0" customWidth="1"/>
    <col min="84" max="84" width="8.00390625" style="0" customWidth="1"/>
    <col min="86" max="86" width="8.00390625" style="0" customWidth="1"/>
    <col min="88" max="88" width="8.00390625" style="0" customWidth="1"/>
  </cols>
  <sheetData>
    <row r="1" spans="1:21" s="16" customFormat="1" ht="17.25">
      <c r="A1" s="19" t="s">
        <v>82</v>
      </c>
      <c r="L1" s="17"/>
      <c r="Q1" s="17"/>
      <c r="R1" s="17"/>
      <c r="T1" s="17"/>
      <c r="U1" s="17"/>
    </row>
    <row r="3" spans="1:23" ht="12.75">
      <c r="A3" s="20" t="s">
        <v>0</v>
      </c>
      <c r="B3" s="21"/>
      <c r="C3" s="21"/>
      <c r="D3" s="21"/>
      <c r="E3" s="20" t="s">
        <v>35</v>
      </c>
      <c r="F3" s="21"/>
      <c r="G3" s="21"/>
      <c r="H3" s="21"/>
      <c r="I3" s="20" t="s">
        <v>10</v>
      </c>
      <c r="V3" s="5"/>
      <c r="W3" s="5"/>
    </row>
    <row r="5" spans="1:23" ht="12.75">
      <c r="A5" t="s">
        <v>5</v>
      </c>
      <c r="B5" s="1">
        <v>1425</v>
      </c>
      <c r="C5" s="3" t="s">
        <v>37</v>
      </c>
      <c r="E5" t="s">
        <v>26</v>
      </c>
      <c r="F5" s="15">
        <v>55</v>
      </c>
      <c r="G5" s="8" t="s">
        <v>4</v>
      </c>
      <c r="H5" s="11"/>
      <c r="I5" t="s">
        <v>36</v>
      </c>
      <c r="J5" s="2">
        <f>(IF(((((0.0135*(B12/2.204))/F11*100)+((0.0061*(B12/2.204))/(F11*((100-F12)/100))*100))/2)&gt;((0.014*(B12/2.204))/(F13*F10/F13)*100),((0.014*(B12/2.204))/(F13*F10/F13)*100),((((0.0135*(B12/2.204))/F11*100)+((0.0061*(B12/2.204))/(F11*((100-F12)/100))*100))/2)))*2.204</f>
        <v>54.64025888133032</v>
      </c>
      <c r="K5" s="3" t="s">
        <v>44</v>
      </c>
      <c r="L5" s="3"/>
      <c r="Q5" s="3"/>
      <c r="R5" s="3"/>
      <c r="T5" s="3"/>
      <c r="U5" s="3"/>
      <c r="V5" s="7"/>
      <c r="W5" s="7"/>
    </row>
    <row r="6" spans="1:23" ht="12.75">
      <c r="A6" t="s">
        <v>6</v>
      </c>
      <c r="B6" s="6">
        <v>3.1</v>
      </c>
      <c r="C6" s="3" t="s">
        <v>7</v>
      </c>
      <c r="E6" t="s">
        <v>34</v>
      </c>
      <c r="F6" s="12">
        <v>7</v>
      </c>
      <c r="G6" s="3" t="s">
        <v>28</v>
      </c>
      <c r="I6" t="s">
        <v>15</v>
      </c>
      <c r="J6" s="10">
        <f>0.6+(0.46*(1-(EXP(-1*B8))))</f>
        <v>1.0461092036257336</v>
      </c>
      <c r="K6" s="3" t="s">
        <v>3</v>
      </c>
      <c r="L6" s="3"/>
      <c r="Q6" s="3"/>
      <c r="R6" s="3"/>
      <c r="T6" s="3"/>
      <c r="U6" s="3"/>
      <c r="V6" s="7"/>
      <c r="W6" s="7"/>
    </row>
    <row r="7" spans="1:23" ht="12.75">
      <c r="A7" t="s">
        <v>9</v>
      </c>
      <c r="B7" s="6">
        <v>1.6</v>
      </c>
      <c r="C7" s="3" t="s">
        <v>7</v>
      </c>
      <c r="E7" t="s">
        <v>27</v>
      </c>
      <c r="F7" s="12">
        <v>3</v>
      </c>
      <c r="G7" s="8" t="s">
        <v>28</v>
      </c>
      <c r="H7" s="8"/>
      <c r="I7" t="s">
        <v>17</v>
      </c>
      <c r="J7" s="10">
        <f>(((0.55+(0.45*(1-(EXP(-0.1*B10)))))*0.091)+((0.55+(0.45*(1-(EXP(-0.1*(B10+((B9-B10)/5)))))))*0.091)+((0.55+(0.45*(1-(EXP(-0.1*(B10+(2*((B9-B10)/5))))))))*0.091)+((0.55+(0.45*(1-(EXP(-0.1*(B10+(3*((B9-B10)/5))))))))*0.091)+((0.55+(0.45*(1-(EXP(-0.1*(B10+(4*((B9-B10)/5))))))))*0.091)+((0.55+(0.45*(1-(EXP(-0.1*(B10+(5*((B9-B10)/5))))))))*0.091)+((0.55+(0.45*(1-(EXP(-0.1*(B10+(6*((B9-B10)/5))))))))*0.091)+((0.55+(0.45*(1-(EXP(-0.1*(B10+(7*((B9-B10)/5))))))))*0.091)+((0.55+(0.45*(1-(EXP(-0.1*(B10+(8*((B9-B10/5)))))))))*0.091)+((0.55+(0.45*(1-(EXP(-0.1*(B10+(9*((B9-B10/5)))))))))*0.091)+((0.55+(0.45*(1-(EXP(-0.1*(B10+(10*((B9-B10)/5))))))))*0.091))</f>
        <v>0.9692540500232466</v>
      </c>
      <c r="K7" s="3" t="s">
        <v>3</v>
      </c>
      <c r="L7" s="3"/>
      <c r="Q7" s="3"/>
      <c r="R7" s="3"/>
      <c r="T7" s="3"/>
      <c r="U7" s="3"/>
      <c r="V7" s="7"/>
      <c r="W7" s="7"/>
    </row>
    <row r="8" spans="1:23" ht="12.75">
      <c r="A8" t="s">
        <v>11</v>
      </c>
      <c r="B8" s="12">
        <v>3.5</v>
      </c>
      <c r="C8" s="3" t="s">
        <v>12</v>
      </c>
      <c r="E8" t="s">
        <v>29</v>
      </c>
      <c r="F8" s="12">
        <v>1.5</v>
      </c>
      <c r="G8" s="8" t="s">
        <v>28</v>
      </c>
      <c r="H8" s="3"/>
      <c r="I8" t="s">
        <v>20</v>
      </c>
      <c r="J8" s="10">
        <f>1-(B11*(0.0001+(0.0006*(1-(EXP(-0.6*B8))))))</f>
        <v>0.9874694771390358</v>
      </c>
      <c r="K8" s="3" t="s">
        <v>3</v>
      </c>
      <c r="L8" s="3"/>
      <c r="Q8" s="3"/>
      <c r="R8" s="3"/>
      <c r="T8" s="3"/>
      <c r="U8" s="3"/>
      <c r="V8" s="7"/>
      <c r="W8" s="7"/>
    </row>
    <row r="9" spans="1:23" ht="12.75">
      <c r="A9" t="s">
        <v>13</v>
      </c>
      <c r="B9" s="9">
        <v>104</v>
      </c>
      <c r="C9" s="3" t="s">
        <v>14</v>
      </c>
      <c r="E9" t="s">
        <v>25</v>
      </c>
      <c r="F9" s="12">
        <v>16.8</v>
      </c>
      <c r="G9" s="3" t="s">
        <v>28</v>
      </c>
      <c r="H9" s="8"/>
      <c r="I9" t="s">
        <v>21</v>
      </c>
      <c r="J9" s="10">
        <f>1.005+(0.005*(1-(EXP(0.7*B7))))</f>
        <v>0.9946757289835348</v>
      </c>
      <c r="K9" s="3" t="s">
        <v>3</v>
      </c>
      <c r="L9" s="3"/>
      <c r="Q9" s="3"/>
      <c r="R9" s="3"/>
      <c r="T9" s="3"/>
      <c r="U9" s="3"/>
      <c r="V9" s="7"/>
      <c r="W9" s="7"/>
    </row>
    <row r="10" spans="1:23" ht="12.75">
      <c r="A10" t="s">
        <v>16</v>
      </c>
      <c r="B10" s="9">
        <v>4</v>
      </c>
      <c r="C10" s="3" t="s">
        <v>14</v>
      </c>
      <c r="E10" t="s">
        <v>84</v>
      </c>
      <c r="F10" s="12">
        <v>27.1</v>
      </c>
      <c r="G10" s="3" t="s">
        <v>28</v>
      </c>
      <c r="H10" s="8"/>
      <c r="I10" t="s">
        <v>22</v>
      </c>
      <c r="J10" s="10">
        <f>0.4+(0.6*(1-(EXP(-0.12*(100-B20)))))</f>
        <v>0.9434327805812995</v>
      </c>
      <c r="K10" s="3" t="s">
        <v>3</v>
      </c>
      <c r="L10" s="3"/>
      <c r="Q10" s="3"/>
      <c r="R10" s="3"/>
      <c r="T10" s="3"/>
      <c r="U10" s="3"/>
      <c r="V10" s="7"/>
      <c r="W10" s="7"/>
    </row>
    <row r="11" spans="1:23" ht="12.75">
      <c r="A11" t="s">
        <v>19</v>
      </c>
      <c r="B11" s="1">
        <v>20</v>
      </c>
      <c r="C11" s="3" t="s">
        <v>14</v>
      </c>
      <c r="E11" t="s">
        <v>31</v>
      </c>
      <c r="F11" s="12">
        <v>35</v>
      </c>
      <c r="G11" s="3" t="s">
        <v>28</v>
      </c>
      <c r="H11" s="3"/>
      <c r="I11" t="s">
        <v>23</v>
      </c>
      <c r="J11" s="10">
        <f>IF(((0+(1.01*(1-(EXP(-0.09*F5)))))+(0.6+(0.4*(1-(EXP(-0.25*(100-F5))))))-1)&gt;1,1,((0+(1.01*(1-(EXP(-0.09*F5)))))+(0.6+(0.4*(1-(EXP(-0.25*(100-F5))))))-1))</f>
        <v>1</v>
      </c>
      <c r="K11" s="3" t="s">
        <v>3</v>
      </c>
      <c r="L11" s="3"/>
      <c r="Q11" s="3"/>
      <c r="R11" s="3"/>
      <c r="T11" s="3"/>
      <c r="U11" s="3"/>
      <c r="V11" s="7"/>
      <c r="W11" s="7"/>
    </row>
    <row r="12" spans="1:23" ht="12.75">
      <c r="A12" t="s">
        <v>18</v>
      </c>
      <c r="B12" s="7">
        <f>(B5*100)/(((B6-3)*8)+100)</f>
        <v>1413.6904761904761</v>
      </c>
      <c r="C12" s="3" t="s">
        <v>37</v>
      </c>
      <c r="E12" t="s">
        <v>32</v>
      </c>
      <c r="F12" s="12">
        <v>55</v>
      </c>
      <c r="G12" s="3" t="s">
        <v>33</v>
      </c>
      <c r="H12" s="3"/>
      <c r="I12" t="s">
        <v>24</v>
      </c>
      <c r="J12" s="10">
        <f>IF((0.215+(0.8*(1-(EXP(-0.3*(100-F7-84))))))&gt;1,1,(0.215+(0.8*(1-(EXP(-0.3*(100-F7-84)))))))</f>
        <v>0.9988064708433565</v>
      </c>
      <c r="K12" s="3" t="s">
        <v>3</v>
      </c>
      <c r="L12" s="3"/>
      <c r="Q12" s="3"/>
      <c r="R12" s="3"/>
      <c r="T12" s="3"/>
      <c r="U12" s="3"/>
      <c r="V12" s="7"/>
      <c r="W12" s="7"/>
    </row>
    <row r="13" spans="5:23" ht="12.75">
      <c r="E13" t="s">
        <v>83</v>
      </c>
      <c r="F13" s="4">
        <f>100-F6-F7-F8-F9-F11</f>
        <v>36.7</v>
      </c>
      <c r="G13" s="3" t="s">
        <v>28</v>
      </c>
      <c r="H13" s="3"/>
      <c r="L13" s="3"/>
      <c r="Q13" s="3"/>
      <c r="R13" s="3"/>
      <c r="T13" s="3"/>
      <c r="U13" s="3"/>
      <c r="V13" s="7"/>
      <c r="W13" s="7"/>
    </row>
    <row r="14" spans="1:23" ht="12.75">
      <c r="A14" s="20" t="s">
        <v>1</v>
      </c>
      <c r="I14" t="s">
        <v>45</v>
      </c>
      <c r="J14" s="2">
        <f>J5*J6*J7*J8*J9*J10*J11*J12</f>
        <v>51.27727132089154</v>
      </c>
      <c r="K14" s="3" t="s">
        <v>44</v>
      </c>
      <c r="L14" s="3"/>
      <c r="Q14" s="3"/>
      <c r="R14" s="3"/>
      <c r="T14" s="3"/>
      <c r="U14" s="3"/>
      <c r="V14" s="7"/>
      <c r="W14" s="7"/>
    </row>
    <row r="15" spans="8:23" ht="12.75">
      <c r="H15" s="3"/>
      <c r="L15" s="3"/>
      <c r="Q15" s="3"/>
      <c r="R15" s="3"/>
      <c r="T15" s="3"/>
      <c r="U15" s="3"/>
      <c r="V15" s="7"/>
      <c r="W15" s="7"/>
    </row>
    <row r="16" spans="1:23" ht="12.75">
      <c r="A16" t="s">
        <v>38</v>
      </c>
      <c r="B16" s="13">
        <v>90</v>
      </c>
      <c r="C16" s="8" t="s">
        <v>42</v>
      </c>
      <c r="I16" t="s">
        <v>43</v>
      </c>
      <c r="J16" s="6">
        <v>48.6</v>
      </c>
      <c r="K16" s="3" t="s">
        <v>44</v>
      </c>
      <c r="L16" s="3"/>
      <c r="Q16" s="3"/>
      <c r="R16" s="3"/>
      <c r="T16" s="3"/>
      <c r="U16" s="3"/>
      <c r="V16" s="4"/>
      <c r="W16" s="4"/>
    </row>
    <row r="17" spans="1:21" ht="12.75">
      <c r="A17" t="s">
        <v>39</v>
      </c>
      <c r="B17" s="13">
        <v>65</v>
      </c>
      <c r="C17" s="8" t="s">
        <v>42</v>
      </c>
      <c r="L17" s="3"/>
      <c r="Q17" s="3"/>
      <c r="R17" s="3"/>
      <c r="T17" s="3"/>
      <c r="U17" s="3"/>
    </row>
    <row r="18" spans="1:21" ht="12.75">
      <c r="A18" t="s">
        <v>40</v>
      </c>
      <c r="B18" s="13">
        <v>40</v>
      </c>
      <c r="C18" s="8" t="s">
        <v>4</v>
      </c>
      <c r="I18" t="s">
        <v>65</v>
      </c>
      <c r="J18" s="4">
        <f>(J16/J14)*100</f>
        <v>94.77883426335761</v>
      </c>
      <c r="K18" s="3" t="s">
        <v>4</v>
      </c>
      <c r="L18" s="3"/>
      <c r="Q18" s="3"/>
      <c r="R18" s="3"/>
      <c r="T18" s="3"/>
      <c r="U18" s="3"/>
    </row>
    <row r="19" spans="1:19" ht="12.75">
      <c r="A19" t="s">
        <v>41</v>
      </c>
      <c r="B19" s="13">
        <v>80</v>
      </c>
      <c r="C19" s="8" t="s">
        <v>4</v>
      </c>
      <c r="D19" s="6"/>
      <c r="S19" s="2"/>
    </row>
    <row r="20" spans="1:21" ht="12.75">
      <c r="A20" t="s">
        <v>8</v>
      </c>
      <c r="B20" s="14">
        <f>((((49+(0.75*((B16-32)/1.8))+(0.2*B18)))*0.65)+((49+(0.75*((B17-32)/1.8))+(0.2*B19)))*0.35)</f>
        <v>80.32083333333333</v>
      </c>
      <c r="C20" s="3" t="s">
        <v>7</v>
      </c>
      <c r="L20" s="1"/>
      <c r="Q20" s="1"/>
      <c r="R20" s="1"/>
      <c r="T20" s="1"/>
      <c r="U20" s="1"/>
    </row>
    <row r="21" spans="12:21" ht="12.75">
      <c r="L21" s="11"/>
      <c r="Q21" s="11"/>
      <c r="R21" s="11"/>
      <c r="T21" s="11"/>
      <c r="U21" s="11"/>
    </row>
    <row r="23" spans="1:21" s="1" customFormat="1" ht="12.75">
      <c r="A23" s="20" t="s">
        <v>47</v>
      </c>
      <c r="L23" s="18"/>
      <c r="Q23" s="18"/>
      <c r="R23" s="18"/>
      <c r="T23" s="18"/>
      <c r="U23" s="18"/>
    </row>
    <row r="24" spans="12:21" ht="12.75">
      <c r="L24" s="8"/>
      <c r="Q24" s="8"/>
      <c r="R24" s="8"/>
      <c r="T24" s="8"/>
      <c r="U24" s="8"/>
    </row>
    <row r="25" spans="1:21" ht="12.75">
      <c r="A25" t="s">
        <v>5</v>
      </c>
      <c r="B25" t="s">
        <v>49</v>
      </c>
      <c r="L25" s="8"/>
      <c r="Q25" s="8"/>
      <c r="R25" s="8"/>
      <c r="T25" s="8"/>
      <c r="U25" s="8"/>
    </row>
    <row r="26" spans="1:2" ht="12.75">
      <c r="A26" t="s">
        <v>6</v>
      </c>
      <c r="B26" t="s">
        <v>50</v>
      </c>
    </row>
    <row r="27" ht="12.75">
      <c r="B27" t="s">
        <v>48</v>
      </c>
    </row>
    <row r="28" spans="1:2" ht="12.75">
      <c r="A28" t="s">
        <v>9</v>
      </c>
      <c r="B28" t="s">
        <v>51</v>
      </c>
    </row>
    <row r="29" ht="12.75">
      <c r="B29" t="s">
        <v>52</v>
      </c>
    </row>
    <row r="30" ht="12.75">
      <c r="B30" t="s">
        <v>53</v>
      </c>
    </row>
    <row r="31" spans="1:2" ht="12.75">
      <c r="A31" t="s">
        <v>13</v>
      </c>
      <c r="B31" t="s">
        <v>54</v>
      </c>
    </row>
    <row r="32" spans="1:2" ht="12.75">
      <c r="A32" t="s">
        <v>16</v>
      </c>
      <c r="B32" t="s">
        <v>55</v>
      </c>
    </row>
    <row r="33" spans="1:2" ht="12.75">
      <c r="A33" t="s">
        <v>34</v>
      </c>
      <c r="B33" t="s">
        <v>56</v>
      </c>
    </row>
    <row r="34" spans="1:2" ht="12.75">
      <c r="A34" t="s">
        <v>27</v>
      </c>
      <c r="B34" t="s">
        <v>57</v>
      </c>
    </row>
    <row r="35" spans="1:2" ht="12.75">
      <c r="A35" t="s">
        <v>29</v>
      </c>
      <c r="B35" t="s">
        <v>58</v>
      </c>
    </row>
    <row r="36" spans="1:2" ht="12.75">
      <c r="A36" t="s">
        <v>32</v>
      </c>
      <c r="B36" t="s">
        <v>59</v>
      </c>
    </row>
    <row r="37" spans="1:2" ht="12.75">
      <c r="A37" t="s">
        <v>30</v>
      </c>
      <c r="B37" t="s">
        <v>60</v>
      </c>
    </row>
    <row r="38" spans="1:2" ht="12.75">
      <c r="A38" t="s">
        <v>36</v>
      </c>
      <c r="B38" t="s">
        <v>61</v>
      </c>
    </row>
    <row r="39" spans="1:2" ht="12.75">
      <c r="A39" t="s">
        <v>45</v>
      </c>
      <c r="B39" t="s">
        <v>63</v>
      </c>
    </row>
    <row r="40" ht="12.75">
      <c r="B40" t="s">
        <v>62</v>
      </c>
    </row>
    <row r="41" spans="1:2" ht="12.75">
      <c r="A41" t="s">
        <v>43</v>
      </c>
      <c r="B41" t="s">
        <v>64</v>
      </c>
    </row>
    <row r="42" spans="1:2" ht="12.75">
      <c r="A42" t="s">
        <v>65</v>
      </c>
      <c r="B42" t="s">
        <v>66</v>
      </c>
    </row>
  </sheetData>
  <printOptions/>
  <pageMargins left="1" right="0.5" top="1" bottom="0.75" header="0.5" footer="0.5"/>
  <pageSetup horizontalDpi="300" verticalDpi="300" orientation="landscape" r:id="rId1"/>
  <colBreaks count="5" manualBreakCount="5">
    <brk id="11" max="65535" man="1"/>
    <brk id="21" max="65535" man="1"/>
    <brk id="38" max="65535" man="1"/>
    <brk id="55" max="65535" man="1"/>
    <brk id="7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Robinson</dc:creator>
  <cp:keywords/>
  <dc:description/>
  <cp:lastModifiedBy>AAhmadi</cp:lastModifiedBy>
  <cp:lastPrinted>2000-02-04T16:48:40Z</cp:lastPrinted>
  <dcterms:created xsi:type="dcterms:W3CDTF">1998-06-26T18:28:36Z</dcterms:created>
  <dcterms:modified xsi:type="dcterms:W3CDTF">2003-06-18T04:37:12Z</dcterms:modified>
  <cp:category/>
  <cp:version/>
  <cp:contentType/>
  <cp:contentStatus/>
</cp:coreProperties>
</file>